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ODA" sheetId="1" state="visible" r:id="rId2"/>
    <sheet name="Järjestörahoitu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<sst xmlns="http://schemas.openxmlformats.org/spreadsheetml/2006/main" count="64" uniqueCount="39">
  <si>
    <t xml:space="preserve">ODA-HAHMOTUS KAHDELLE HALLITUSKAUDELLE  + VUOSI (miljoonaa euroa)</t>
  </si>
  <si>
    <t xml:space="preserve">8.4./mu</t>
  </si>
  <si>
    <t xml:space="preserve">Hallituskausi I</t>
  </si>
  <si>
    <t xml:space="preserve">Hallituskausi II</t>
  </si>
  <si>
    <t xml:space="preserve">Hall. III</t>
  </si>
  <si>
    <t xml:space="preserve">MÄÄRÄRAHA</t>
  </si>
  <si>
    <t xml:space="preserve">Varsinainen kyt</t>
  </si>
  <si>
    <t xml:space="preserve">  - ilmasto</t>
  </si>
  <si>
    <t xml:space="preserve">  - muu</t>
  </si>
  <si>
    <t xml:space="preserve">Muu ODA</t>
  </si>
  <si>
    <t xml:space="preserve">Yhteensä</t>
  </si>
  <si>
    <t xml:space="preserve">BKTL-osuus*</t>
  </si>
  <si>
    <t xml:space="preserve">LISÄYS EDELLISESTÄ VUODESTA</t>
  </si>
  <si>
    <t xml:space="preserve">* BKTL:n oletukset vuosille 2019-2024 VM:n ennuste 4.4., sen jälkeen noin 1% kasvu/vuosi.</t>
  </si>
  <si>
    <t xml:space="preserve">Järjestörahoitus tulevalla hallituskaudella 2020-2023 (miljoonaa euroa)</t>
  </si>
  <si>
    <t xml:space="preserve">Oletus järjestöjen osuudesta vuosille 2020-2023 – muuta ja katso vaikutus)</t>
  </si>
  <si>
    <t xml:space="preserve">(15 % on järjestöjen tavoitteen mukainen)</t>
  </si>
  <si>
    <t xml:space="preserve">MÄÄRÄRAHAT</t>
  </si>
  <si>
    <t xml:space="preserve">1.</t>
  </si>
  <si>
    <t xml:space="preserve">Monenkeskinen kehitysyhteistyö</t>
  </si>
  <si>
    <t xml:space="preserve">2.</t>
  </si>
  <si>
    <r>
      <rPr>
        <sz val="10"/>
        <rFont val="Arial"/>
        <family val="2"/>
        <charset val="1"/>
      </rPr>
      <t xml:space="preserve">Maa- ja aluekohtainen kehitysyhteistyö</t>
    </r>
    <r>
      <rPr>
        <vertAlign val="superscript"/>
        <sz val="10"/>
        <rFont val="Arial"/>
        <family val="2"/>
        <charset val="1"/>
      </rPr>
      <t xml:space="preserve">1)</t>
    </r>
  </si>
  <si>
    <t xml:space="preserve">3.</t>
  </si>
  <si>
    <t xml:space="preserve">Euroopan kehitysrahasto</t>
  </si>
  <si>
    <t xml:space="preserve">4.</t>
  </si>
  <si>
    <t xml:space="preserve">Maittain kohdentamaton kehitysyhteistyö</t>
  </si>
  <si>
    <t xml:space="preserve">5.</t>
  </si>
  <si>
    <t xml:space="preserve">Humanitaarinen apu</t>
  </si>
  <si>
    <t xml:space="preserve">6.</t>
  </si>
  <si>
    <t xml:space="preserve">Kehitysyhteistyön suunnittelu ja tukitoiminnot sekä kehityspoliittinen tiedotus</t>
  </si>
  <si>
    <t xml:space="preserve">7.</t>
  </si>
  <si>
    <t xml:space="preserve">Kehitysyhteistyön evaluointi ja sisäinen tarkastus</t>
  </si>
  <si>
    <t xml:space="preserve">8.</t>
  </si>
  <si>
    <t xml:space="preserve">Tuki kansalaisjärjestöjen kehitysyhteistyölle ja kehitysyhteistyötiedotukselle sekä kuntasektorin kehitysyhteistyölle</t>
  </si>
  <si>
    <t xml:space="preserve">9.</t>
  </si>
  <si>
    <t xml:space="preserve">Korkotuki-instrumentti</t>
  </si>
  <si>
    <t xml:space="preserve">VALTUUDET</t>
  </si>
  <si>
    <t xml:space="preserve">Maa- ja aluekohtainen kehitysyhteistyö</t>
  </si>
  <si>
    <t xml:space="preserve">-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</si>
</sst>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\ [$€-40B];[RED]\-#,##0\ [$€-40B]"/>
    <numFmt numFmtId="166" formatCode="#,##0"/>
    <numFmt numFmtId="167" formatCode="0.00,%"/>
    <numFmt numFmtId="168" formatCode="0.00%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u val="single"/>
      <sz val="10"/>
      <name val="Arial"/>
      <family val="2"/>
      <charset val="1"/>
    </font>
    <font>
      <vertAlign val="superscript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999999"/>
        <bgColor rgb="FF808080"/>
      </patternFill>
    </fill>
    <fill>
      <patternFill patternType="solid">
        <fgColor rgb="FFEEEEEE"/>
        <bgColor rgb="FFDDDDDD"/>
      </patternFill>
    </fill>
    <fill>
      <patternFill patternType="solid">
        <fgColor rgb="FF33FF99"/>
        <bgColor rgb="FF00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73" zoomScaleNormal="173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5.5255102040816"/>
    <col collapsed="false" hidden="false" max="11" min="2" style="0" width="7.82142857142857"/>
    <col collapsed="false" hidden="false" max="1025" min="12" style="0" width="11.7704081632653"/>
  </cols>
  <sheetData>
    <row r="1" customFormat="false" ht="15" hidden="false" customHeight="false" outlineLevel="0" collapsed="false">
      <c r="A1" s="1" t="s">
        <v>0</v>
      </c>
      <c r="K1" s="0" t="s">
        <v>1</v>
      </c>
    </row>
    <row r="3" customFormat="false" ht="12.8" hidden="false" customHeight="false" outlineLevel="0" collapsed="false">
      <c r="A3" s="2"/>
      <c r="B3" s="2"/>
      <c r="C3" s="3" t="s">
        <v>2</v>
      </c>
      <c r="D3" s="3"/>
      <c r="E3" s="3"/>
      <c r="F3" s="3"/>
      <c r="G3" s="4" t="s">
        <v>3</v>
      </c>
      <c r="H3" s="4"/>
      <c r="I3" s="4"/>
      <c r="J3" s="4"/>
      <c r="K3" s="5" t="s">
        <v>4</v>
      </c>
    </row>
    <row r="4" customFormat="false" ht="12.8" hidden="false" customHeight="false" outlineLevel="0" collapsed="false">
      <c r="A4" s="6" t="s">
        <v>5</v>
      </c>
      <c r="B4" s="2" t="n">
        <v>2019</v>
      </c>
      <c r="C4" s="2" t="n">
        <v>2020</v>
      </c>
      <c r="D4" s="2" t="n">
        <v>2021</v>
      </c>
      <c r="E4" s="2" t="n">
        <v>2022</v>
      </c>
      <c r="F4" s="2" t="n">
        <v>2023</v>
      </c>
      <c r="G4" s="2" t="n">
        <v>2024</v>
      </c>
      <c r="H4" s="2" t="n">
        <v>2025</v>
      </c>
      <c r="I4" s="2" t="n">
        <v>2026</v>
      </c>
      <c r="J4" s="2" t="n">
        <v>2027</v>
      </c>
      <c r="K4" s="2" t="n">
        <v>2028</v>
      </c>
    </row>
    <row r="5" customFormat="false" ht="12.8" hidden="false" customHeight="false" outlineLevel="0" collapsed="false">
      <c r="A5" s="2" t="s">
        <v>6</v>
      </c>
      <c r="B5" s="7"/>
      <c r="C5" s="7"/>
      <c r="D5" s="7"/>
      <c r="E5" s="7"/>
      <c r="F5" s="7"/>
      <c r="G5" s="7"/>
      <c r="H5" s="7"/>
      <c r="I5" s="7"/>
      <c r="J5" s="7"/>
      <c r="K5" s="2"/>
    </row>
    <row r="6" customFormat="false" ht="12.8" hidden="false" customHeight="false" outlineLevel="0" collapsed="false">
      <c r="A6" s="2" t="s">
        <v>7</v>
      </c>
      <c r="B6" s="8" t="n">
        <v>50</v>
      </c>
      <c r="C6" s="8" t="n">
        <f aca="false">B6+C16</f>
        <v>200</v>
      </c>
      <c r="D6" s="8" t="n">
        <f aca="false">C6+D16</f>
        <v>220</v>
      </c>
      <c r="E6" s="8" t="n">
        <f aca="false">D6+E16</f>
        <v>240</v>
      </c>
      <c r="F6" s="8" t="n">
        <f aca="false">E6+F16</f>
        <v>260</v>
      </c>
      <c r="G6" s="8" t="n">
        <f aca="false">F6+G16</f>
        <v>280</v>
      </c>
      <c r="H6" s="8" t="n">
        <f aca="false">G6+H16</f>
        <v>300</v>
      </c>
      <c r="I6" s="8" t="n">
        <f aca="false">H6+I16</f>
        <v>320</v>
      </c>
      <c r="J6" s="8" t="n">
        <f aca="false">I6+J16</f>
        <v>340</v>
      </c>
      <c r="K6" s="8" t="n">
        <f aca="false">J6+K16</f>
        <v>360</v>
      </c>
    </row>
    <row r="7" customFormat="false" ht="12.8" hidden="false" customHeight="false" outlineLevel="0" collapsed="false">
      <c r="A7" s="2" t="s">
        <v>8</v>
      </c>
      <c r="B7" s="8" t="n">
        <f aca="false">584-50</f>
        <v>534</v>
      </c>
      <c r="C7" s="8" t="n">
        <f aca="false">B7+C17</f>
        <v>684</v>
      </c>
      <c r="D7" s="8" t="n">
        <f aca="false">C7+D17</f>
        <v>754</v>
      </c>
      <c r="E7" s="8" t="n">
        <f aca="false">D7+E17</f>
        <v>824</v>
      </c>
      <c r="F7" s="8" t="n">
        <f aca="false">E7+F17</f>
        <v>894</v>
      </c>
      <c r="G7" s="8" t="n">
        <f aca="false">F7+G17</f>
        <v>964</v>
      </c>
      <c r="H7" s="8" t="n">
        <f aca="false">G7+H17</f>
        <v>1034</v>
      </c>
      <c r="I7" s="8" t="n">
        <f aca="false">H7+I17</f>
        <v>1104</v>
      </c>
      <c r="J7" s="8" t="n">
        <f aca="false">I7+J17</f>
        <v>1174</v>
      </c>
      <c r="K7" s="8" t="n">
        <f aca="false">J7+K17</f>
        <v>1244</v>
      </c>
    </row>
    <row r="8" customFormat="false" ht="12.8" hidden="false" customHeight="false" outlineLevel="0" collapsed="false">
      <c r="A8" s="2" t="s">
        <v>9</v>
      </c>
      <c r="B8" s="8" t="n">
        <f aca="false">(989-577)*1</f>
        <v>412</v>
      </c>
      <c r="C8" s="8" t="n">
        <f aca="false">412+C18</f>
        <v>412</v>
      </c>
      <c r="D8" s="8" t="n">
        <f aca="false">412+D18</f>
        <v>412</v>
      </c>
      <c r="E8" s="8" t="n">
        <f aca="false">412+E18</f>
        <v>412</v>
      </c>
      <c r="F8" s="8" t="n">
        <f aca="false">412+F18</f>
        <v>412</v>
      </c>
      <c r="G8" s="8" t="n">
        <f aca="false">412+G18</f>
        <v>412</v>
      </c>
      <c r="H8" s="8" t="n">
        <f aca="false">412+H18</f>
        <v>412</v>
      </c>
      <c r="I8" s="8" t="n">
        <f aca="false">412+I18</f>
        <v>412</v>
      </c>
      <c r="J8" s="8" t="n">
        <f aca="false">412+J18</f>
        <v>412</v>
      </c>
      <c r="K8" s="8" t="n">
        <f aca="false">412+K18</f>
        <v>412</v>
      </c>
    </row>
    <row r="9" customFormat="false" ht="12.8" hidden="false" customHeight="false" outlineLevel="0" collapsed="false">
      <c r="A9" s="2"/>
      <c r="B9" s="8"/>
      <c r="C9" s="8"/>
      <c r="D9" s="8"/>
      <c r="E9" s="8"/>
      <c r="F9" s="8"/>
      <c r="G9" s="8"/>
      <c r="H9" s="8"/>
      <c r="I9" s="8"/>
      <c r="J9" s="8"/>
      <c r="K9" s="8"/>
    </row>
    <row r="10" customFormat="false" ht="12.8" hidden="false" customHeight="false" outlineLevel="0" collapsed="false">
      <c r="A10" s="2" t="s">
        <v>10</v>
      </c>
      <c r="B10" s="8" t="n">
        <f aca="false">SUM(B6:B9)</f>
        <v>996</v>
      </c>
      <c r="C10" s="8" t="n">
        <f aca="false">SUM(C6:C9)</f>
        <v>1296</v>
      </c>
      <c r="D10" s="8" t="n">
        <f aca="false">SUM(D6:D9)</f>
        <v>1386</v>
      </c>
      <c r="E10" s="8" t="n">
        <f aca="false">SUM(E6:E9)</f>
        <v>1476</v>
      </c>
      <c r="F10" s="8" t="n">
        <f aca="false">SUM(F6:F9)</f>
        <v>1566</v>
      </c>
      <c r="G10" s="8" t="n">
        <f aca="false">SUM(G6:G9)</f>
        <v>1656</v>
      </c>
      <c r="H10" s="8" t="n">
        <f aca="false">SUM(H6:H9)</f>
        <v>1746</v>
      </c>
      <c r="I10" s="8" t="n">
        <f aca="false">SUM(I6:I9)</f>
        <v>1836</v>
      </c>
      <c r="J10" s="8" t="n">
        <f aca="false">SUM(J6:J9)</f>
        <v>1926</v>
      </c>
      <c r="K10" s="8" t="n">
        <f aca="false">SUM(K6:K9)</f>
        <v>2016</v>
      </c>
    </row>
    <row r="11" customFormat="false" ht="12.8" hidden="false" customHeight="false" outlineLevel="0" collapsed="false">
      <c r="A11" s="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customFormat="false" ht="12.8" hidden="false" customHeight="false" outlineLevel="0" collapsed="false">
      <c r="A12" s="2" t="s">
        <v>11</v>
      </c>
      <c r="B12" s="9" t="n">
        <f aca="false">B10/242</f>
        <v>4.11570247933884</v>
      </c>
      <c r="C12" s="9" t="n">
        <f aca="false">C10/(250)</f>
        <v>5.184</v>
      </c>
      <c r="D12" s="9" t="n">
        <f aca="false">D10/(258)</f>
        <v>5.37209302325581</v>
      </c>
      <c r="E12" s="9" t="n">
        <f aca="false">E10/(265)</f>
        <v>5.56981132075472</v>
      </c>
      <c r="F12" s="9" t="n">
        <f aca="false">F10/(272)</f>
        <v>5.75735294117647</v>
      </c>
      <c r="G12" s="9" t="n">
        <f aca="false">G10/(272*1.01)</f>
        <v>6.02795573675015</v>
      </c>
      <c r="H12" s="9" t="n">
        <f aca="false">H10/(272*1.02)</f>
        <v>6.29325259515571</v>
      </c>
      <c r="I12" s="9" t="n">
        <f aca="false">I10/(272*1.03)</f>
        <v>6.55339805825243</v>
      </c>
      <c r="J12" s="9" t="n">
        <f aca="false">J10/(272*1.04)</f>
        <v>6.8085407239819</v>
      </c>
      <c r="K12" s="9" t="n">
        <f aca="false">K10/(272*1.05)</f>
        <v>7.05882352941176</v>
      </c>
    </row>
    <row r="14" customFormat="false" ht="12.8" hidden="false" customHeight="false" outlineLevel="0" collapsed="false">
      <c r="A14" s="10" t="s">
        <v>12</v>
      </c>
      <c r="B14" s="11"/>
      <c r="C14" s="11"/>
      <c r="D14" s="11"/>
      <c r="E14" s="11"/>
      <c r="F14" s="11"/>
    </row>
    <row r="15" customFormat="false" ht="12.8" hidden="false" customHeight="false" outlineLevel="0" collapsed="false">
      <c r="A15" s="2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customFormat="false" ht="12.8" hidden="false" customHeight="false" outlineLevel="0" collapsed="false">
      <c r="A16" s="2" t="s">
        <v>7</v>
      </c>
      <c r="B16" s="2"/>
      <c r="C16" s="12" t="n">
        <v>150</v>
      </c>
      <c r="D16" s="12" t="n">
        <v>20</v>
      </c>
      <c r="E16" s="12" t="n">
        <v>20</v>
      </c>
      <c r="F16" s="12" t="n">
        <v>20</v>
      </c>
      <c r="G16" s="12" t="n">
        <v>20</v>
      </c>
      <c r="H16" s="12" t="n">
        <v>20</v>
      </c>
      <c r="I16" s="12" t="n">
        <v>20</v>
      </c>
      <c r="J16" s="12" t="n">
        <v>20</v>
      </c>
      <c r="K16" s="12" t="n">
        <v>20</v>
      </c>
    </row>
    <row r="17" customFormat="false" ht="12.8" hidden="false" customHeight="false" outlineLevel="0" collapsed="false">
      <c r="A17" s="2" t="s">
        <v>8</v>
      </c>
      <c r="B17" s="2"/>
      <c r="C17" s="12" t="n">
        <v>150</v>
      </c>
      <c r="D17" s="12" t="n">
        <v>70</v>
      </c>
      <c r="E17" s="12" t="n">
        <v>70</v>
      </c>
      <c r="F17" s="12" t="n">
        <v>70</v>
      </c>
      <c r="G17" s="12" t="n">
        <v>70</v>
      </c>
      <c r="H17" s="12" t="n">
        <v>70</v>
      </c>
      <c r="I17" s="12" t="n">
        <v>70</v>
      </c>
      <c r="J17" s="12" t="n">
        <v>70</v>
      </c>
      <c r="K17" s="12" t="n">
        <v>70</v>
      </c>
    </row>
    <row r="18" customFormat="false" ht="12.8" hidden="false" customHeight="false" outlineLevel="0" collapsed="false">
      <c r="A18" s="2" t="s">
        <v>9</v>
      </c>
      <c r="B18" s="2"/>
      <c r="C18" s="13" t="n">
        <v>0</v>
      </c>
      <c r="D18" s="13" t="n">
        <v>0</v>
      </c>
      <c r="E18" s="13" t="n">
        <v>0</v>
      </c>
      <c r="F18" s="13" t="n">
        <v>0</v>
      </c>
      <c r="G18" s="13" t="n">
        <v>0</v>
      </c>
      <c r="H18" s="13" t="n">
        <v>0</v>
      </c>
      <c r="I18" s="13" t="n">
        <v>0</v>
      </c>
      <c r="J18" s="13" t="n">
        <v>0</v>
      </c>
      <c r="K18" s="13" t="n">
        <v>0</v>
      </c>
    </row>
    <row r="20" customFormat="false" ht="12.8" hidden="false" customHeight="false" outlineLevel="0" collapsed="false">
      <c r="A20" s="0" t="s">
        <v>13</v>
      </c>
    </row>
  </sheetData>
  <mergeCells count="2">
    <mergeCell ref="C3:F3"/>
    <mergeCell ref="G3:J3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73" zoomScaleNormal="173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11" width="5.29081632653061"/>
    <col collapsed="false" hidden="false" max="2" min="2" style="11" width="63.3469387755102"/>
    <col collapsed="false" hidden="false" max="7" min="3" style="14" width="10.3673469387755"/>
    <col collapsed="false" hidden="false" max="1025" min="8" style="11" width="11.7704081632653"/>
  </cols>
  <sheetData>
    <row r="1" customFormat="false" ht="15" hidden="false" customHeight="false" outlineLevel="0" collapsed="false">
      <c r="A1" s="1" t="s">
        <v>14</v>
      </c>
      <c r="B1" s="0"/>
      <c r="C1" s="0"/>
      <c r="D1" s="0"/>
      <c r="E1" s="0"/>
      <c r="F1" s="0"/>
      <c r="G1" s="15" t="str">
        <f aca="false">ODA!K1</f>
        <v>8.4./mu</v>
      </c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2.8" hidden="false" customHeight="false" outlineLevel="0" collapsed="false">
      <c r="A2" s="0"/>
      <c r="B2" s="0"/>
      <c r="C2" s="0"/>
      <c r="D2" s="0"/>
      <c r="E2" s="0"/>
      <c r="F2" s="0"/>
      <c r="G2" s="15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2.8" hidden="false" customHeight="false" outlineLevel="0" collapsed="false">
      <c r="A3" s="0"/>
      <c r="B3" s="0"/>
      <c r="C3" s="0"/>
      <c r="D3" s="0"/>
      <c r="E3" s="0"/>
      <c r="F3" s="0"/>
      <c r="G3" s="15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8" hidden="false" customHeight="false" outlineLevel="0" collapsed="false">
      <c r="A4" s="0"/>
      <c r="B4" s="16" t="s">
        <v>15</v>
      </c>
      <c r="C4" s="17" t="n">
        <v>0.15</v>
      </c>
      <c r="D4" s="14" t="s">
        <v>16</v>
      </c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2.8" hidden="false" customHeight="false" outlineLevel="0" collapsed="false">
      <c r="A5" s="0"/>
      <c r="B5" s="0"/>
      <c r="C5" s="0"/>
      <c r="D5" s="0"/>
      <c r="E5" s="0"/>
      <c r="F5" s="0"/>
      <c r="G5" s="0"/>
      <c r="H5" s="0"/>
    </row>
    <row r="6" customFormat="false" ht="12.8" hidden="false" customHeight="false" outlineLevel="0" collapsed="false">
      <c r="A6" s="6" t="s">
        <v>17</v>
      </c>
      <c r="B6" s="2"/>
      <c r="C6" s="6" t="n">
        <v>2019</v>
      </c>
      <c r="D6" s="6" t="n">
        <v>2020</v>
      </c>
      <c r="E6" s="6" t="n">
        <v>2021</v>
      </c>
      <c r="F6" s="6" t="n">
        <v>2022</v>
      </c>
      <c r="G6" s="6" t="n">
        <v>2023</v>
      </c>
      <c r="H6" s="0"/>
    </row>
    <row r="7" customFormat="false" ht="12.8" hidden="false" customHeight="false" outlineLevel="0" collapsed="false">
      <c r="A7" s="18" t="s">
        <v>18</v>
      </c>
      <c r="B7" s="18" t="s">
        <v>19</v>
      </c>
      <c r="C7" s="19" t="n">
        <f aca="false">171956/1000</f>
        <v>171.956</v>
      </c>
      <c r="D7" s="2"/>
      <c r="E7" s="2"/>
      <c r="F7" s="2"/>
      <c r="G7" s="2"/>
      <c r="H7" s="0"/>
    </row>
    <row r="8" customFormat="false" ht="12.8" hidden="false" customHeight="false" outlineLevel="0" collapsed="false">
      <c r="A8" s="18" t="s">
        <v>20</v>
      </c>
      <c r="B8" s="18" t="s">
        <v>21</v>
      </c>
      <c r="C8" s="19" t="n">
        <f aca="false">149044/1000</f>
        <v>149.044</v>
      </c>
      <c r="D8" s="2"/>
      <c r="E8" s="2"/>
      <c r="F8" s="2"/>
      <c r="G8" s="2"/>
      <c r="H8" s="0"/>
    </row>
    <row r="9" customFormat="false" ht="12.8" hidden="false" customHeight="false" outlineLevel="0" collapsed="false">
      <c r="A9" s="18" t="s">
        <v>22</v>
      </c>
      <c r="B9" s="18" t="s">
        <v>23</v>
      </c>
      <c r="C9" s="19" t="n">
        <f aca="false">73900/1000</f>
        <v>73.9</v>
      </c>
      <c r="D9" s="2"/>
      <c r="E9" s="2"/>
      <c r="F9" s="2"/>
      <c r="G9" s="2"/>
      <c r="H9" s="0"/>
    </row>
    <row r="10" customFormat="false" ht="12.8" hidden="false" customHeight="false" outlineLevel="0" collapsed="false">
      <c r="A10" s="18" t="s">
        <v>24</v>
      </c>
      <c r="B10" s="18" t="s">
        <v>25</v>
      </c>
      <c r="C10" s="19" t="n">
        <f aca="false">32489/1000</f>
        <v>32.489</v>
      </c>
      <c r="D10" s="2"/>
      <c r="E10" s="2"/>
      <c r="F10" s="2"/>
      <c r="G10" s="2"/>
      <c r="H10" s="0"/>
    </row>
    <row r="11" customFormat="false" ht="12.8" hidden="false" customHeight="false" outlineLevel="0" collapsed="false">
      <c r="A11" s="18" t="s">
        <v>26</v>
      </c>
      <c r="B11" s="18" t="s">
        <v>27</v>
      </c>
      <c r="C11" s="19" t="n">
        <f aca="false">72500/1000</f>
        <v>72.5</v>
      </c>
      <c r="D11" s="2"/>
      <c r="E11" s="2"/>
      <c r="F11" s="2"/>
      <c r="G11" s="2"/>
      <c r="H11" s="0"/>
    </row>
    <row r="12" customFormat="false" ht="12.8" hidden="false" customHeight="false" outlineLevel="0" collapsed="false">
      <c r="A12" s="18" t="s">
        <v>28</v>
      </c>
      <c r="B12" s="18" t="s">
        <v>29</v>
      </c>
      <c r="C12" s="19" t="n">
        <f aca="false">4020/1000</f>
        <v>4.02</v>
      </c>
      <c r="D12" s="2"/>
      <c r="E12" s="2"/>
      <c r="F12" s="2"/>
      <c r="G12" s="2"/>
      <c r="H12" s="0"/>
    </row>
    <row r="13" customFormat="false" ht="12.8" hidden="false" customHeight="false" outlineLevel="0" collapsed="false">
      <c r="A13" s="18" t="s">
        <v>30</v>
      </c>
      <c r="B13" s="18" t="s">
        <v>31</v>
      </c>
      <c r="C13" s="19" t="n">
        <f aca="false">2050/1000</f>
        <v>2.05</v>
      </c>
      <c r="D13" s="20"/>
      <c r="E13" s="2"/>
      <c r="F13" s="2"/>
      <c r="G13" s="2"/>
      <c r="H13" s="0"/>
    </row>
    <row r="14" customFormat="false" ht="23.9" hidden="false" customHeight="true" outlineLevel="0" collapsed="false">
      <c r="A14" s="21" t="s">
        <v>32</v>
      </c>
      <c r="B14" s="22" t="s">
        <v>33</v>
      </c>
      <c r="C14" s="23" t="n">
        <f aca="false">65000/1000</f>
        <v>65</v>
      </c>
      <c r="D14" s="24" t="n">
        <f aca="false">D16*$C$4</f>
        <v>132.6</v>
      </c>
      <c r="E14" s="24" t="n">
        <f aca="false">E16*$C$4</f>
        <v>146.1</v>
      </c>
      <c r="F14" s="24" t="n">
        <f aca="false">F16*$C$4</f>
        <v>159.6</v>
      </c>
      <c r="G14" s="24" t="n">
        <f aca="false">G16*$C$4</f>
        <v>173.1</v>
      </c>
      <c r="H14" s="0"/>
    </row>
    <row r="15" customFormat="false" ht="12.8" hidden="false" customHeight="false" outlineLevel="0" collapsed="false">
      <c r="A15" s="18" t="s">
        <v>34</v>
      </c>
      <c r="B15" s="18" t="s">
        <v>35</v>
      </c>
      <c r="C15" s="19" t="n">
        <f aca="false">12800/1000</f>
        <v>12.8</v>
      </c>
      <c r="D15" s="2"/>
      <c r="E15" s="2"/>
      <c r="F15" s="2"/>
      <c r="G15" s="2"/>
      <c r="H15" s="0"/>
    </row>
    <row r="16" customFormat="false" ht="12.8" hidden="false" customHeight="false" outlineLevel="0" collapsed="false">
      <c r="A16" s="2"/>
      <c r="B16" s="18" t="s">
        <v>10</v>
      </c>
      <c r="C16" s="8" t="n">
        <f aca="false">SUM(C7:C15)</f>
        <v>583.759</v>
      </c>
      <c r="D16" s="25" t="n">
        <f aca="false">ODA!C6+ODA!C7</f>
        <v>884</v>
      </c>
      <c r="E16" s="25" t="n">
        <f aca="false">ODA!D6+ODA!D7</f>
        <v>974</v>
      </c>
      <c r="F16" s="25" t="n">
        <f aca="false">ODA!E6+ODA!E7</f>
        <v>1064</v>
      </c>
      <c r="G16" s="25" t="n">
        <f aca="false">ODA!F6+ODA!F7</f>
        <v>1154</v>
      </c>
      <c r="H16" s="0"/>
    </row>
    <row r="17" customFormat="false" ht="12.8" hidden="false" customHeight="false" outlineLevel="0" collapsed="false">
      <c r="A17" s="0"/>
      <c r="B17" s="0"/>
      <c r="C17" s="15"/>
      <c r="D17" s="0"/>
      <c r="G17" s="0"/>
      <c r="H17" s="14"/>
    </row>
    <row r="18" customFormat="false" ht="12.8" hidden="false" customHeight="false" outlineLevel="0" collapsed="false">
      <c r="A18" s="10" t="s">
        <v>36</v>
      </c>
      <c r="B18" s="0"/>
      <c r="C18" s="0"/>
      <c r="D18" s="0"/>
    </row>
    <row r="19" customFormat="false" ht="12.8" hidden="false" customHeight="false" outlineLevel="0" collapsed="false">
      <c r="A19" s="26" t="s">
        <v>18</v>
      </c>
      <c r="B19" s="26" t="s">
        <v>19</v>
      </c>
      <c r="C19" s="27" t="n">
        <f aca="false">207490/1000</f>
        <v>207.49</v>
      </c>
      <c r="D19" s="2"/>
      <c r="E19" s="25"/>
      <c r="F19" s="25"/>
      <c r="G19" s="25"/>
    </row>
    <row r="20" customFormat="false" ht="12.8" hidden="false" customHeight="false" outlineLevel="0" collapsed="false">
      <c r="A20" s="26" t="s">
        <v>20</v>
      </c>
      <c r="B20" s="26" t="s">
        <v>37</v>
      </c>
      <c r="C20" s="27" t="n">
        <f aca="false">126350/1000</f>
        <v>126.35</v>
      </c>
      <c r="D20" s="2"/>
      <c r="E20" s="25"/>
      <c r="F20" s="25"/>
      <c r="G20" s="25"/>
    </row>
    <row r="21" customFormat="false" ht="12.8" hidden="false" customHeight="false" outlineLevel="0" collapsed="false">
      <c r="A21" s="26" t="s">
        <v>22</v>
      </c>
      <c r="B21" s="26" t="s">
        <v>23</v>
      </c>
      <c r="C21" s="27" t="s">
        <v>38</v>
      </c>
      <c r="D21" s="2"/>
      <c r="E21" s="25"/>
      <c r="F21" s="25"/>
      <c r="G21" s="25"/>
    </row>
    <row r="22" customFormat="false" ht="12.8" hidden="false" customHeight="false" outlineLevel="0" collapsed="false">
      <c r="A22" s="26" t="s">
        <v>24</v>
      </c>
      <c r="B22" s="26" t="s">
        <v>25</v>
      </c>
      <c r="C22" s="27" t="n">
        <f aca="false">16600/1000</f>
        <v>16.6</v>
      </c>
      <c r="D22" s="2"/>
      <c r="E22" s="25"/>
      <c r="F22" s="25"/>
      <c r="G22" s="25"/>
    </row>
    <row r="23" customFormat="false" ht="12.8" hidden="false" customHeight="false" outlineLevel="0" collapsed="false">
      <c r="A23" s="26" t="s">
        <v>26</v>
      </c>
      <c r="B23" s="26" t="s">
        <v>27</v>
      </c>
      <c r="C23" s="27" t="n">
        <f aca="false">43500/1000</f>
        <v>43.5</v>
      </c>
      <c r="D23" s="2"/>
      <c r="E23" s="25"/>
      <c r="F23" s="25"/>
      <c r="G23" s="25"/>
    </row>
    <row r="24" customFormat="false" ht="12.8" hidden="false" customHeight="false" outlineLevel="0" collapsed="false">
      <c r="A24" s="26" t="s">
        <v>28</v>
      </c>
      <c r="B24" s="26" t="s">
        <v>29</v>
      </c>
      <c r="C24" s="27" t="s">
        <v>38</v>
      </c>
      <c r="D24" s="2"/>
      <c r="E24" s="25"/>
      <c r="F24" s="25"/>
      <c r="G24" s="25"/>
    </row>
    <row r="25" customFormat="false" ht="12.8" hidden="false" customHeight="false" outlineLevel="0" collapsed="false">
      <c r="A25" s="26" t="s">
        <v>30</v>
      </c>
      <c r="B25" s="26" t="s">
        <v>31</v>
      </c>
      <c r="C25" s="27" t="s">
        <v>38</v>
      </c>
      <c r="D25" s="2"/>
      <c r="E25" s="25"/>
      <c r="F25" s="25"/>
      <c r="G25" s="25"/>
    </row>
    <row r="26" customFormat="false" ht="24.25" hidden="false" customHeight="false" outlineLevel="0" collapsed="false">
      <c r="A26" s="28" t="s">
        <v>32</v>
      </c>
      <c r="B26" s="28" t="s">
        <v>33</v>
      </c>
      <c r="C26" s="29" t="n">
        <f aca="false">4413/1000</f>
        <v>4.413</v>
      </c>
      <c r="D26" s="24" t="n">
        <f aca="false">(E14+F14+G14)*0.67</f>
        <v>320.796</v>
      </c>
      <c r="E26" s="25"/>
      <c r="F26" s="25"/>
      <c r="G26" s="25"/>
    </row>
    <row r="27" customFormat="false" ht="12.8" hidden="false" customHeight="false" outlineLevel="0" collapsed="false">
      <c r="A27" s="26" t="s">
        <v>34</v>
      </c>
      <c r="B27" s="26" t="s">
        <v>35</v>
      </c>
      <c r="C27" s="27" t="n">
        <f aca="false">18000/1000</f>
        <v>18</v>
      </c>
      <c r="D27" s="25"/>
      <c r="E27" s="25"/>
      <c r="F27" s="25"/>
      <c r="G27" s="25"/>
    </row>
    <row r="28" customFormat="false" ht="12.8" hidden="false" customHeight="false" outlineLevel="0" collapsed="false">
      <c r="A28" s="2"/>
      <c r="B28" s="18" t="s">
        <v>10</v>
      </c>
      <c r="C28" s="27" t="n">
        <f aca="false">SUM(C19:C27)</f>
        <v>416.353</v>
      </c>
      <c r="D28" s="25"/>
      <c r="E28" s="25"/>
      <c r="F28" s="25"/>
      <c r="G28" s="25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2019-03-30T12:31:34Z</dcterms:created>
  <dc:creator/>
  <dc:description/>
  <dc:language>fi-FI</dc:language>
  <cp:lastModifiedBy/>
  <cp:lastPrinted>2019-04-02T21:29:56Z</cp:lastPrinted>
  <dcterms:modified xsi:type="dcterms:W3CDTF">2019-04-07T18:10:55Z</dcterms:modified>
  <cp:revision>25</cp:revision>
  <dc:subject/>
  <dc:title/>
</cp:coreProperties>
</file>